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ppuntamenti SUE\ONERI\CONTRIBUTO DI COSTRUZIONE\"/>
    </mc:Choice>
  </mc:AlternateContent>
  <xr:revisionPtr revIDLastSave="0" documentId="13_ncr:1_{78C04D4F-409D-4267-ABB7-1F5DE8A821CA}" xr6:coauthVersionLast="47" xr6:coauthVersionMax="47" xr10:uidLastSave="{00000000-0000-0000-0000-000000000000}"/>
  <bookViews>
    <workbookView xWindow="7110" yWindow="2430" windowWidth="30045" windowHeight="18495" xr2:uid="{00000000-000D-0000-FFFF-FFFF00000000}"/>
  </bookViews>
  <sheets>
    <sheet name="Parametr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49" i="1" s="1"/>
  <c r="D14" i="1"/>
  <c r="E12" i="1" s="1"/>
  <c r="G12" i="1" s="1"/>
  <c r="C24" i="1"/>
  <c r="I42" i="1"/>
  <c r="E9" i="1" l="1"/>
  <c r="G9" i="1" s="1"/>
  <c r="E10" i="1"/>
  <c r="G10" i="1" s="1"/>
  <c r="E13" i="1"/>
  <c r="G13" i="1" s="1"/>
  <c r="D34" i="1"/>
  <c r="E11" i="1"/>
  <c r="G11" i="1" s="1"/>
  <c r="D26" i="1"/>
  <c r="G26" i="1" s="1"/>
  <c r="D35" i="1"/>
  <c r="D36" i="1" s="1"/>
  <c r="G28" i="1" l="1"/>
  <c r="G29" i="1"/>
  <c r="G27" i="1"/>
  <c r="I14" i="1"/>
  <c r="D37" i="1"/>
  <c r="I30" i="1" l="1"/>
  <c r="I48" i="1" s="1"/>
  <c r="B4" i="1" l="1"/>
  <c r="A4" i="1"/>
  <c r="F47" i="1" s="1"/>
  <c r="H47" i="1" s="1"/>
  <c r="I52" i="1" s="1"/>
  <c r="I53" i="1" s="1"/>
</calcChain>
</file>

<file path=xl/sharedStrings.xml><?xml version="1.0" encoding="utf-8"?>
<sst xmlns="http://schemas.openxmlformats.org/spreadsheetml/2006/main" count="132" uniqueCount="112">
  <si>
    <t>COMUNE</t>
  </si>
  <si>
    <t>APRILIA</t>
  </si>
  <si>
    <t>(Legge 28 gennaio 1977 n.10 - D.M. 10 maggio 1977 - G.U. 31 maggio 1977, n.146)</t>
  </si>
  <si>
    <t>DITTA:</t>
  </si>
  <si>
    <t xml:space="preserve">       DATI CATASTALI: Foglio n.</t>
  </si>
  <si>
    <t xml:space="preserve">         Particelle</t>
  </si>
  <si>
    <t>TABELLA 1 - Incremento per superficie utile abitabile (art.15)</t>
  </si>
  <si>
    <t>Classi di superficie (mq)</t>
  </si>
  <si>
    <t>Alloggi                   (n.)</t>
  </si>
  <si>
    <t>Superficie utile abitabile (mq)</t>
  </si>
  <si>
    <t>Rapporto                           rispetto al totale                     Su</t>
  </si>
  <si>
    <t>%                             Incremento                      (art.15)</t>
  </si>
  <si>
    <t xml:space="preserve">%                          Incremento per classi di superficie </t>
  </si>
  <si>
    <t>(1)</t>
  </si>
  <si>
    <t>(2)</t>
  </si>
  <si>
    <t>(3)</t>
  </si>
  <si>
    <t>(4) = (3): Su</t>
  </si>
  <si>
    <t>(5)</t>
  </si>
  <si>
    <t>(6) = (4) x (5)</t>
  </si>
  <si>
    <t>=&lt; 95</t>
  </si>
  <si>
    <t>&gt;  95 -- 110</t>
  </si>
  <si>
    <t>&gt; 110 -- 130</t>
  </si>
  <si>
    <t>&gt; 130 -- 160</t>
  </si>
  <si>
    <t xml:space="preserve"> &gt; 160</t>
  </si>
  <si>
    <t>Su</t>
  </si>
  <si>
    <t xml:space="preserve">SOMMA   </t>
  </si>
  <si>
    <t>i1</t>
  </si>
  <si>
    <t>+</t>
  </si>
  <si>
    <t>ò</t>
  </si>
  <si>
    <t xml:space="preserve">TABELLA 2. - Superfici per servizi e accessori </t>
  </si>
  <si>
    <t>relativi alla parte residenziale (art.2)</t>
  </si>
  <si>
    <t>DESTINAZIONI</t>
  </si>
  <si>
    <t>Superficie netta di servizi e accessori (mq)</t>
  </si>
  <si>
    <t>(7)</t>
  </si>
  <si>
    <t>(8)</t>
  </si>
  <si>
    <t>a</t>
  </si>
  <si>
    <t>Cantinole, soffitte, locali moto- re ascensore, cabine idriche, lavatoi comuni, centrali termiche, ed altri locali a stretto servizio delle residenze</t>
  </si>
  <si>
    <t>b</t>
  </si>
  <si>
    <t>TABELLA 3. - Incremento per servizi ed accessori</t>
  </si>
  <si>
    <t>c</t>
  </si>
  <si>
    <t>Androni d'ingresso e porticati liberi</t>
  </si>
  <si>
    <t>relativi alla parte residenziale (art.6)</t>
  </si>
  <si>
    <t>d</t>
  </si>
  <si>
    <t>Logge e balconi</t>
  </si>
  <si>
    <t>Intervalli di variabilità del rapporto</t>
  </si>
  <si>
    <t>Ipotesi che ricorre</t>
  </si>
  <si>
    <t>%</t>
  </si>
  <si>
    <t>Snr</t>
  </si>
  <si>
    <t>percentuale       Snr/Su x 100</t>
  </si>
  <si>
    <t>incremento</t>
  </si>
  <si>
    <t>(9)</t>
  </si>
  <si>
    <t>(10)</t>
  </si>
  <si>
    <t>(11)</t>
  </si>
  <si>
    <t>Snr/Su x 100 =</t>
  </si>
  <si>
    <t xml:space="preserve"> %</t>
  </si>
  <si>
    <t>=&lt; 50</t>
  </si>
  <si>
    <t xml:space="preserve"> &gt;50 -- 75</t>
  </si>
  <si>
    <t xml:space="preserve"> &gt;75 -- 100</t>
  </si>
  <si>
    <t xml:space="preserve"> &gt;100</t>
  </si>
  <si>
    <t>i2</t>
  </si>
  <si>
    <t>SUPERFICI RESIDENZIALI E RELATIVI SERVIZI ED ACCESSORI</t>
  </si>
  <si>
    <t>Sigla</t>
  </si>
  <si>
    <t>Denominazione</t>
  </si>
  <si>
    <t>Superficie (mq)</t>
  </si>
  <si>
    <t xml:space="preserve">TABELLA 4. - Incremento per </t>
  </si>
  <si>
    <t>(17)</t>
  </si>
  <si>
    <t>(18)</t>
  </si>
  <si>
    <t>(19)</t>
  </si>
  <si>
    <t>particolari caratteristiche (art.7)</t>
  </si>
  <si>
    <t>1</t>
  </si>
  <si>
    <t>Su (art.3)</t>
  </si>
  <si>
    <t>Superficie utile abitabile</t>
  </si>
  <si>
    <t>Numero di caratteristiche</t>
  </si>
  <si>
    <t>% incremento</t>
  </si>
  <si>
    <t>2</t>
  </si>
  <si>
    <t>Snr (art.2)</t>
  </si>
  <si>
    <t>Superificie netta non residenziale</t>
  </si>
  <si>
    <t>(12)</t>
  </si>
  <si>
    <t>(13)</t>
  </si>
  <si>
    <t>(14)</t>
  </si>
  <si>
    <t>3</t>
  </si>
  <si>
    <t>60% Snr</t>
  </si>
  <si>
    <t>Superificie ragguagliata</t>
  </si>
  <si>
    <t>x</t>
  </si>
  <si>
    <t>4= 1+3</t>
  </si>
  <si>
    <t>Sc (art.2)</t>
  </si>
  <si>
    <t>Superificie complessiva</t>
  </si>
  <si>
    <t>o</t>
  </si>
  <si>
    <t>SUPERFICI PER ATTIVITA' TURISTICHE COMMERCIALI E</t>
  </si>
  <si>
    <t>i3</t>
  </si>
  <si>
    <t>=</t>
  </si>
  <si>
    <t>DIREZIONALI E RELATIVI ACCESSORI</t>
  </si>
  <si>
    <t>(20)</t>
  </si>
  <si>
    <t>(21)</t>
  </si>
  <si>
    <t>(22)</t>
  </si>
  <si>
    <t>Sn (art.9)</t>
  </si>
  <si>
    <t>Classe edificio (15)</t>
  </si>
  <si>
    <t xml:space="preserve">       % maggiorazione (16)</t>
  </si>
  <si>
    <t>Sa (art.9)</t>
  </si>
  <si>
    <t>Superificie accessori</t>
  </si>
  <si>
    <t>M</t>
  </si>
  <si>
    <t>60% Sa</t>
  </si>
  <si>
    <t>TOTALE INCREMENTI i=i1+i2+i3                i</t>
  </si>
  <si>
    <t>St (art.9)</t>
  </si>
  <si>
    <t>Superificie totale non residenziale</t>
  </si>
  <si>
    <t>A - Costo massimo a mq dell'edilizia agevolata</t>
  </si>
  <si>
    <t>B - (1)</t>
  </si>
  <si>
    <t>C - Costo a mq di costruzione maggiorato B x (1+M/100)</t>
  </si>
  <si>
    <t>D - Costo di costruzione dell'edificio (Sc + St) x C</t>
  </si>
  <si>
    <t>Con la definizione del nuovo costo di costruzione, fissato dal DM 8-6-1989 (v.) e successivi aggiornamenti, il punto B, riferito all'85% di A, è da ritenersi abrogato</t>
  </si>
  <si>
    <t>Autorimesse [ ] singole  [ ] collettive</t>
  </si>
  <si>
    <t>Scheda parametrica relativa al TITOLO EDILIZIO: S.C.I.A./PERMESSO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</si>
</sst>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_);[Red]\([$€]#,##0.00\)"/>
  </numFmts>
  <fonts count="16">
    <font>
      <sz val="10"/>
      <name val="MS Sans Serif"/>
    </font>
    <font>
      <sz val="10"/>
      <name val="Arial"/>
    </font>
    <font>
      <b/>
      <sz val="12"/>
      <name val="Times New Roman"/>
    </font>
    <font>
      <sz val="8"/>
      <name val="Wingdings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sz val="6"/>
      <name val="Arial"/>
    </font>
    <font>
      <b/>
      <sz val="6"/>
      <name val="Arial"/>
    </font>
    <font>
      <b/>
      <sz val="8"/>
      <name val="Arial"/>
    </font>
    <font>
      <sz val="12"/>
      <name val="Wingdings"/>
    </font>
    <font>
      <sz val="7"/>
      <name val="Arial"/>
    </font>
    <font>
      <u/>
      <sz val="8"/>
      <name val="Arial"/>
    </font>
    <font>
      <sz val="10"/>
      <name val="MS Sans Serif"/>
    </font>
    <font>
      <sz val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2" xfId="0" applyFont="1" applyBorder="1"/>
    <xf numFmtId="0" fontId="7" fillId="0" borderId="0" xfId="0" applyFont="1"/>
    <xf numFmtId="0" fontId="1" fillId="0" borderId="3" xfId="0" applyFont="1" applyBorder="1"/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Protection="1">
      <protection locked="0"/>
    </xf>
    <xf numFmtId="2" fontId="5" fillId="0" borderId="4" xfId="0" applyNumberFormat="1" applyFont="1" applyBorder="1"/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2" borderId="3" xfId="0" applyFont="1" applyFill="1" applyBorder="1" applyAlignment="1">
      <alignment horizontal="left"/>
    </xf>
    <xf numFmtId="0" fontId="9" fillId="2" borderId="4" xfId="0" applyFont="1" applyFill="1" applyBorder="1"/>
    <xf numFmtId="0" fontId="10" fillId="0" borderId="0" xfId="0" applyFont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/>
    <xf numFmtId="1" fontId="12" fillId="2" borderId="0" xfId="0" applyNumberFormat="1" applyFont="1" applyFill="1"/>
    <xf numFmtId="0" fontId="7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right"/>
    </xf>
    <xf numFmtId="0" fontId="7" fillId="0" borderId="5" xfId="0" applyFont="1" applyBorder="1" applyAlignment="1">
      <alignment wrapText="1"/>
    </xf>
    <xf numFmtId="9" fontId="7" fillId="0" borderId="5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9" fontId="7" fillId="0" borderId="3" xfId="0" applyNumberFormat="1" applyFont="1" applyBorder="1" applyAlignment="1">
      <alignment vertical="center"/>
    </xf>
    <xf numFmtId="0" fontId="1" fillId="0" borderId="13" xfId="0" applyFont="1" applyBorder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7" fillId="0" borderId="0" xfId="0" applyFont="1" applyProtection="1">
      <protection locked="0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1" fillId="0" borderId="15" xfId="0" applyFont="1" applyBorder="1"/>
    <xf numFmtId="164" fontId="1" fillId="2" borderId="1" xfId="1" applyFont="1" applyFill="1" applyBorder="1" applyAlignment="1" applyProtection="1"/>
    <xf numFmtId="164" fontId="1" fillId="2" borderId="0" xfId="1" applyFont="1" applyFill="1" applyBorder="1" applyAlignment="1" applyProtection="1"/>
    <xf numFmtId="2" fontId="5" fillId="0" borderId="8" xfId="0" applyNumberFormat="1" applyFont="1" applyBorder="1" applyProtection="1">
      <protection locked="0"/>
    </xf>
    <xf numFmtId="2" fontId="5" fillId="0" borderId="9" xfId="0" applyNumberFormat="1" applyFont="1" applyBorder="1" applyProtection="1">
      <protection locked="0"/>
    </xf>
    <xf numFmtId="2" fontId="5" fillId="2" borderId="10" xfId="0" applyNumberFormat="1" applyFont="1" applyFill="1" applyBorder="1"/>
    <xf numFmtId="2" fontId="5" fillId="0" borderId="5" xfId="0" applyNumberFormat="1" applyFont="1" applyBorder="1"/>
    <xf numFmtId="2" fontId="5" fillId="0" borderId="5" xfId="0" applyNumberFormat="1" applyFont="1" applyBorder="1" applyAlignment="1">
      <alignment horizontal="right"/>
    </xf>
    <xf numFmtId="2" fontId="5" fillId="2" borderId="5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 applyProtection="1">
      <alignment horizontal="right"/>
      <protection locked="0"/>
    </xf>
    <xf numFmtId="2" fontId="5" fillId="2" borderId="10" xfId="0" applyNumberFormat="1" applyFont="1" applyFill="1" applyBorder="1" applyAlignment="1">
      <alignment horizontal="right"/>
    </xf>
    <xf numFmtId="2" fontId="9" fillId="2" borderId="4" xfId="0" applyNumberFormat="1" applyFont="1" applyFill="1" applyBorder="1"/>
    <xf numFmtId="2" fontId="9" fillId="2" borderId="14" xfId="0" applyNumberFormat="1" applyFont="1" applyFill="1" applyBorder="1"/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1" fillId="0" borderId="19" xfId="0" applyFont="1" applyBorder="1"/>
    <xf numFmtId="0" fontId="1" fillId="0" borderId="18" xfId="0" applyFont="1" applyBorder="1"/>
    <xf numFmtId="0" fontId="15" fillId="0" borderId="3" xfId="0" applyFont="1" applyBorder="1" applyAlignment="1">
      <alignment wrapText="1"/>
    </xf>
    <xf numFmtId="0" fontId="14" fillId="0" borderId="0" xfId="0" applyFont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showGridLines="0" tabSelected="1" zoomScale="200" zoomScaleNormal="200" workbookViewId="0">
      <selection activeCell="C20" sqref="C20"/>
    </sheetView>
  </sheetViews>
  <sheetFormatPr defaultColWidth="10" defaultRowHeight="12.75"/>
  <cols>
    <col min="1" max="1" width="3" style="1" customWidth="1"/>
    <col min="2" max="2" width="17" style="1" customWidth="1"/>
    <col min="3" max="3" width="11" style="1" customWidth="1"/>
    <col min="4" max="4" width="8" style="1" customWidth="1"/>
    <col min="5" max="5" width="7" style="1" customWidth="1"/>
    <col min="6" max="8" width="8" style="1" customWidth="1"/>
    <col min="9" max="9" width="15" style="1" customWidth="1"/>
    <col min="10" max="10" width="6" style="1" customWidth="1"/>
    <col min="11" max="11" width="4" style="1" customWidth="1"/>
    <col min="12" max="16384" width="10" style="1"/>
  </cols>
  <sheetData>
    <row r="1" spans="1:12" ht="15" customHeight="1">
      <c r="B1" s="2" t="s">
        <v>0</v>
      </c>
      <c r="C1" s="86" t="s">
        <v>111</v>
      </c>
      <c r="L1" s="3"/>
    </row>
    <row r="2" spans="1:12">
      <c r="B2" s="4" t="s">
        <v>1</v>
      </c>
      <c r="C2" s="5" t="s">
        <v>2</v>
      </c>
      <c r="L2" s="3"/>
    </row>
    <row r="3" spans="1:12" ht="18.95" customHeight="1">
      <c r="B3" s="1" t="s">
        <v>3</v>
      </c>
      <c r="C3" s="82"/>
      <c r="D3" s="83"/>
      <c r="E3" s="83"/>
      <c r="F3" s="83"/>
      <c r="G3" s="83"/>
      <c r="H3" s="83"/>
      <c r="I3" s="84"/>
    </row>
    <row r="4" spans="1:12" ht="18" hidden="1" customHeight="1">
      <c r="A4" s="1" t="e">
        <f>IF(I48&lt;=5,"I",IF(AND(5&lt;I48,I48&lt;=10),"II",IF(AND(10.01&lt;I48,I48&lt;=15),"III",IF(AND(15.01&lt;I48,I48&lt;=20),"IV",IF(AND(20.01&lt;I48,I48&lt;=25),"V",IF(AND(25.01&lt;I48,I48&lt;=30),"VI","NO"))))))</f>
        <v>#DIV/0!</v>
      </c>
      <c r="B4" s="1" t="e">
        <f>IF(AND(30.01&lt;I48,I48&lt;=35),"VII",IF(AND(35.01&lt;I48,I48&lt;=40),"VIII",IF(AND(40.01&lt;I48,I48&lt;=45),"IX",IF(AND(45.01&lt;I48,I48&lt;=50),"X","XI"))))</f>
        <v>#DIV/0!</v>
      </c>
    </row>
    <row r="5" spans="1:12">
      <c r="B5" s="1" t="s">
        <v>4</v>
      </c>
      <c r="D5" s="79"/>
      <c r="E5" s="1" t="s">
        <v>5</v>
      </c>
      <c r="G5" s="6"/>
      <c r="H5" s="80"/>
      <c r="I5" s="81"/>
    </row>
    <row r="6" spans="1:12">
      <c r="B6" s="7" t="s">
        <v>6</v>
      </c>
    </row>
    <row r="7" spans="1:12" ht="30.75" customHeight="1">
      <c r="A7" s="8"/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</row>
    <row r="8" spans="1:12">
      <c r="A8" s="8"/>
      <c r="B8" s="11" t="s">
        <v>13</v>
      </c>
      <c r="C8" s="12" t="s">
        <v>14</v>
      </c>
      <c r="D8" s="12" t="s">
        <v>15</v>
      </c>
      <c r="E8" s="13" t="s">
        <v>16</v>
      </c>
      <c r="F8" s="13" t="s">
        <v>17</v>
      </c>
      <c r="G8" s="13" t="s">
        <v>18</v>
      </c>
    </row>
    <row r="9" spans="1:12">
      <c r="A9" s="8"/>
      <c r="B9" s="14" t="s">
        <v>19</v>
      </c>
      <c r="C9" s="15"/>
      <c r="D9" s="69"/>
      <c r="E9" s="16" t="e">
        <f>$D9/$D$14</f>
        <v>#DIV/0!</v>
      </c>
      <c r="F9" s="17">
        <v>0</v>
      </c>
      <c r="G9" s="18" t="e">
        <f>(E9*F9)</f>
        <v>#DIV/0!</v>
      </c>
    </row>
    <row r="10" spans="1:12">
      <c r="A10" s="8"/>
      <c r="B10" s="14" t="s">
        <v>20</v>
      </c>
      <c r="C10" s="15"/>
      <c r="D10" s="69"/>
      <c r="E10" s="16" t="e">
        <f>$D10/$D$14</f>
        <v>#DIV/0!</v>
      </c>
      <c r="F10" s="17">
        <v>5</v>
      </c>
      <c r="G10" s="18" t="e">
        <f t="shared" ref="G10:G13" si="0">(E10*F10)</f>
        <v>#DIV/0!</v>
      </c>
    </row>
    <row r="11" spans="1:12">
      <c r="A11" s="8"/>
      <c r="B11" s="14" t="s">
        <v>21</v>
      </c>
      <c r="C11" s="15"/>
      <c r="D11" s="69"/>
      <c r="E11" s="16" t="e">
        <f>$D11/$D$14</f>
        <v>#DIV/0!</v>
      </c>
      <c r="F11" s="17">
        <v>15</v>
      </c>
      <c r="G11" s="18" t="e">
        <f t="shared" si="0"/>
        <v>#DIV/0!</v>
      </c>
    </row>
    <row r="12" spans="1:12">
      <c r="A12" s="8"/>
      <c r="B12" s="14" t="s">
        <v>22</v>
      </c>
      <c r="C12" s="15"/>
      <c r="D12" s="69"/>
      <c r="E12" s="16" t="e">
        <f>$D12/$D$14</f>
        <v>#DIV/0!</v>
      </c>
      <c r="F12" s="17">
        <v>30</v>
      </c>
      <c r="G12" s="18" t="e">
        <f t="shared" si="0"/>
        <v>#DIV/0!</v>
      </c>
    </row>
    <row r="13" spans="1:12">
      <c r="A13" s="8"/>
      <c r="B13" s="19" t="s">
        <v>23</v>
      </c>
      <c r="C13" s="15"/>
      <c r="D13" s="70"/>
      <c r="E13" s="16" t="e">
        <f>$D13/$D$14</f>
        <v>#DIV/0!</v>
      </c>
      <c r="F13" s="20">
        <v>50</v>
      </c>
      <c r="G13" s="18" t="e">
        <f t="shared" si="0"/>
        <v>#DIV/0!</v>
      </c>
    </row>
    <row r="14" spans="1:12">
      <c r="B14" s="21"/>
      <c r="C14" s="22" t="s">
        <v>24</v>
      </c>
      <c r="D14" s="71">
        <f>SUM(D9:D13)</f>
        <v>0</v>
      </c>
      <c r="G14" s="5" t="s">
        <v>25</v>
      </c>
      <c r="H14" s="23" t="s">
        <v>26</v>
      </c>
      <c r="I14" s="77" t="e">
        <f>SUM(G9:G13)</f>
        <v>#DIV/0!</v>
      </c>
      <c r="J14" s="1" t="s">
        <v>27</v>
      </c>
    </row>
    <row r="15" spans="1:12" ht="13.5" customHeight="1">
      <c r="B15" s="21"/>
      <c r="I15" s="25" t="s">
        <v>28</v>
      </c>
    </row>
    <row r="16" spans="1:12" ht="11.25" customHeight="1">
      <c r="B16" s="7" t="s">
        <v>29</v>
      </c>
    </row>
    <row r="17" spans="1:10" ht="7.5" customHeight="1">
      <c r="B17" s="7" t="s">
        <v>30</v>
      </c>
    </row>
    <row r="18" spans="1:10" ht="22.5" customHeight="1">
      <c r="A18" s="8"/>
      <c r="B18" s="26" t="s">
        <v>31</v>
      </c>
      <c r="C18" s="10" t="s">
        <v>32</v>
      </c>
    </row>
    <row r="19" spans="1:10" ht="14.25" customHeight="1">
      <c r="A19" s="8"/>
      <c r="B19" s="27" t="s">
        <v>33</v>
      </c>
      <c r="C19" s="12" t="s">
        <v>34</v>
      </c>
    </row>
    <row r="20" spans="1:10" ht="43.5" customHeight="1">
      <c r="A20" s="28" t="s">
        <v>35</v>
      </c>
      <c r="B20" s="29" t="s">
        <v>36</v>
      </c>
      <c r="C20" s="69"/>
    </row>
    <row r="21" spans="1:10" ht="15" customHeight="1">
      <c r="A21" s="30" t="s">
        <v>37</v>
      </c>
      <c r="B21" s="85" t="s">
        <v>110</v>
      </c>
      <c r="C21" s="69"/>
      <c r="F21" s="7" t="s">
        <v>38</v>
      </c>
    </row>
    <row r="22" spans="1:10" ht="15.75" customHeight="1">
      <c r="A22" s="30" t="s">
        <v>39</v>
      </c>
      <c r="B22" s="31" t="s">
        <v>40</v>
      </c>
      <c r="C22" s="69"/>
      <c r="F22" s="32" t="s">
        <v>41</v>
      </c>
    </row>
    <row r="23" spans="1:10" ht="23.25" customHeight="1">
      <c r="A23" s="30" t="s">
        <v>42</v>
      </c>
      <c r="B23" s="30" t="s">
        <v>43</v>
      </c>
      <c r="C23" s="69"/>
      <c r="F23" s="33" t="s">
        <v>44</v>
      </c>
      <c r="G23" s="34" t="s">
        <v>45</v>
      </c>
      <c r="H23" s="35" t="s">
        <v>46</v>
      </c>
    </row>
    <row r="24" spans="1:10" ht="15.75" customHeight="1">
      <c r="A24" s="7"/>
      <c r="B24" s="22" t="s">
        <v>47</v>
      </c>
      <c r="C24" s="71">
        <f>SUM(C20:C23)</f>
        <v>0</v>
      </c>
      <c r="F24" s="36" t="s">
        <v>48</v>
      </c>
      <c r="G24" s="37"/>
      <c r="H24" s="38" t="s">
        <v>49</v>
      </c>
    </row>
    <row r="25" spans="1:10">
      <c r="F25" s="39" t="s">
        <v>50</v>
      </c>
      <c r="G25" s="39" t="s">
        <v>51</v>
      </c>
      <c r="H25" s="40" t="s">
        <v>52</v>
      </c>
    </row>
    <row r="26" spans="1:10">
      <c r="C26" s="41" t="s">
        <v>53</v>
      </c>
      <c r="D26" s="42" t="e">
        <f>C24/D14*100</f>
        <v>#DIV/0!</v>
      </c>
      <c r="E26" s="5" t="s">
        <v>54</v>
      </c>
      <c r="F26" s="43" t="s">
        <v>55</v>
      </c>
      <c r="G26" s="44" t="e">
        <f>IF(D26&lt;=50,"x","o")</f>
        <v>#DIV/0!</v>
      </c>
      <c r="H26" s="17">
        <v>0</v>
      </c>
    </row>
    <row r="27" spans="1:10">
      <c r="F27" s="43" t="s">
        <v>56</v>
      </c>
      <c r="G27" s="44" t="e">
        <f>IF(AND(50&lt;D26,D26&lt;=75),"x","o")</f>
        <v>#DIV/0!</v>
      </c>
      <c r="H27" s="17">
        <v>10</v>
      </c>
    </row>
    <row r="28" spans="1:10">
      <c r="F28" s="43" t="s">
        <v>57</v>
      </c>
      <c r="G28" s="44" t="e">
        <f>IF(AND(75&lt;D26,D26&lt;=100),"x","o")</f>
        <v>#DIV/0!</v>
      </c>
      <c r="H28" s="17">
        <v>20</v>
      </c>
    </row>
    <row r="29" spans="1:10">
      <c r="F29" s="43" t="s">
        <v>58</v>
      </c>
      <c r="G29" s="44" t="e">
        <f>IF(D26&gt;100,"x","o")</f>
        <v>#DIV/0!</v>
      </c>
      <c r="H29" s="17">
        <v>30</v>
      </c>
    </row>
    <row r="30" spans="1:10">
      <c r="H30" s="45" t="s">
        <v>59</v>
      </c>
      <c r="I30" s="24" t="e">
        <f>IF(G26="x",H26,IF(G27="x",H27,IF(G28="x",H28,30)))</f>
        <v>#DIV/0!</v>
      </c>
      <c r="J30" s="1" t="s">
        <v>27</v>
      </c>
    </row>
    <row r="31" spans="1:10" ht="13.5" customHeight="1">
      <c r="B31" s="7" t="s">
        <v>60</v>
      </c>
      <c r="I31" s="25" t="s">
        <v>28</v>
      </c>
    </row>
    <row r="32" spans="1:10" ht="17.25">
      <c r="A32" s="8"/>
      <c r="B32" s="26" t="s">
        <v>61</v>
      </c>
      <c r="C32" s="10" t="s">
        <v>62</v>
      </c>
      <c r="D32" s="10" t="s">
        <v>63</v>
      </c>
      <c r="F32" s="7" t="s">
        <v>64</v>
      </c>
    </row>
    <row r="33" spans="1:10">
      <c r="A33" s="8"/>
      <c r="B33" s="27" t="s">
        <v>65</v>
      </c>
      <c r="C33" s="13" t="s">
        <v>66</v>
      </c>
      <c r="D33" s="13" t="s">
        <v>67</v>
      </c>
      <c r="F33" s="32" t="s">
        <v>68</v>
      </c>
    </row>
    <row r="34" spans="1:10" ht="15.75" customHeight="1">
      <c r="A34" s="28" t="s">
        <v>69</v>
      </c>
      <c r="B34" s="10" t="s">
        <v>70</v>
      </c>
      <c r="C34" s="46" t="s">
        <v>71</v>
      </c>
      <c r="D34" s="72">
        <f>D14</f>
        <v>0</v>
      </c>
      <c r="F34" s="46" t="s">
        <v>72</v>
      </c>
      <c r="G34" s="26" t="s">
        <v>45</v>
      </c>
      <c r="H34" s="47" t="s">
        <v>73</v>
      </c>
    </row>
    <row r="35" spans="1:10" ht="15.75" customHeight="1">
      <c r="A35" s="30" t="s">
        <v>74</v>
      </c>
      <c r="B35" s="10" t="s">
        <v>75</v>
      </c>
      <c r="C35" s="46" t="s">
        <v>76</v>
      </c>
      <c r="D35" s="73">
        <f>C24</f>
        <v>0</v>
      </c>
      <c r="F35" s="39" t="s">
        <v>77</v>
      </c>
      <c r="G35" s="48" t="s">
        <v>78</v>
      </c>
      <c r="H35" s="40" t="s">
        <v>79</v>
      </c>
    </row>
    <row r="36" spans="1:10" ht="15.75" customHeight="1">
      <c r="A36" s="30" t="s">
        <v>80</v>
      </c>
      <c r="B36" s="10" t="s">
        <v>81</v>
      </c>
      <c r="C36" s="46" t="s">
        <v>82</v>
      </c>
      <c r="D36" s="74">
        <f>D35*0.6</f>
        <v>0</v>
      </c>
      <c r="F36" s="39">
        <v>0</v>
      </c>
      <c r="G36" s="49" t="s">
        <v>83</v>
      </c>
      <c r="H36" s="50">
        <v>0</v>
      </c>
    </row>
    <row r="37" spans="1:10" ht="15.75" customHeight="1">
      <c r="A37" s="31" t="s">
        <v>84</v>
      </c>
      <c r="B37" s="13" t="s">
        <v>85</v>
      </c>
      <c r="C37" s="46" t="s">
        <v>86</v>
      </c>
      <c r="D37" s="74">
        <f>D34+D36</f>
        <v>0</v>
      </c>
      <c r="F37" s="43">
        <v>1</v>
      </c>
      <c r="G37" s="49" t="s">
        <v>87</v>
      </c>
      <c r="H37" s="51">
        <v>10</v>
      </c>
    </row>
    <row r="38" spans="1:10">
      <c r="F38" s="43">
        <v>2</v>
      </c>
      <c r="G38" s="49" t="s">
        <v>87</v>
      </c>
      <c r="H38" s="51">
        <v>20</v>
      </c>
    </row>
    <row r="39" spans="1:10">
      <c r="F39" s="43">
        <v>3</v>
      </c>
      <c r="G39" s="49" t="s">
        <v>87</v>
      </c>
      <c r="H39" s="51">
        <v>30</v>
      </c>
    </row>
    <row r="40" spans="1:10">
      <c r="F40" s="43">
        <v>4</v>
      </c>
      <c r="G40" s="49" t="s">
        <v>87</v>
      </c>
      <c r="H40" s="51">
        <v>40</v>
      </c>
    </row>
    <row r="41" spans="1:10">
      <c r="F41" s="43">
        <v>5</v>
      </c>
      <c r="G41" s="49" t="s">
        <v>87</v>
      </c>
      <c r="H41" s="51">
        <v>50</v>
      </c>
    </row>
    <row r="42" spans="1:10">
      <c r="B42" s="7" t="s">
        <v>88</v>
      </c>
      <c r="H42" s="45" t="s">
        <v>89</v>
      </c>
      <c r="I42" s="24">
        <f>IF(G36="x",H36,IF(G37="x",H37,IF(G38="x",H38,IF(G39="x",H39,IF(G40="x",H40,IF(G41="x",H41,0))))))</f>
        <v>0</v>
      </c>
      <c r="J42" s="1" t="s">
        <v>90</v>
      </c>
    </row>
    <row r="43" spans="1:10" ht="13.5" customHeight="1">
      <c r="B43" s="52" t="s">
        <v>91</v>
      </c>
      <c r="I43" s="25" t="s">
        <v>28</v>
      </c>
    </row>
    <row r="44" spans="1:10" ht="17.25">
      <c r="A44" s="8"/>
      <c r="B44" s="26" t="s">
        <v>61</v>
      </c>
      <c r="C44" s="10" t="s">
        <v>62</v>
      </c>
      <c r="D44" s="10" t="s">
        <v>63</v>
      </c>
    </row>
    <row r="45" spans="1:10">
      <c r="A45" s="8"/>
      <c r="B45" s="27" t="s">
        <v>92</v>
      </c>
      <c r="C45" s="13" t="s">
        <v>93</v>
      </c>
      <c r="D45" s="12" t="s">
        <v>94</v>
      </c>
    </row>
    <row r="46" spans="1:10" ht="15.75" customHeight="1">
      <c r="A46" s="28" t="s">
        <v>69</v>
      </c>
      <c r="B46" s="10" t="s">
        <v>95</v>
      </c>
      <c r="C46" s="31" t="s">
        <v>76</v>
      </c>
      <c r="D46" s="69"/>
      <c r="F46" s="10" t="s">
        <v>96</v>
      </c>
      <c r="G46" s="53" t="s">
        <v>97</v>
      </c>
      <c r="H46" s="54"/>
    </row>
    <row r="47" spans="1:10" ht="17.25">
      <c r="A47" s="30" t="s">
        <v>74</v>
      </c>
      <c r="B47" s="10" t="s">
        <v>98</v>
      </c>
      <c r="C47" s="31" t="s">
        <v>99</v>
      </c>
      <c r="D47" s="75"/>
      <c r="F47" s="55" t="e">
        <f>IF(A4&lt;&gt;"NO",A4,B4)</f>
        <v>#DIV/0!</v>
      </c>
      <c r="G47" s="56" t="s">
        <v>100</v>
      </c>
      <c r="H47" s="57" t="e">
        <f>IF(F47="I",0,IF(F47="II",5,IF(F47="III",10,IF(F47="IV",15,IF(F47="V",20,IF(F47="VI",25,IF(F47="VII",30,IF(F47="VIII",35,IF(F47="IX",40,IF(F47="X",45,50))))))))))</f>
        <v>#DIV/0!</v>
      </c>
    </row>
    <row r="48" spans="1:10" ht="15.75" customHeight="1">
      <c r="A48" s="30" t="s">
        <v>80</v>
      </c>
      <c r="B48" s="10" t="s">
        <v>101</v>
      </c>
      <c r="C48" s="46" t="s">
        <v>82</v>
      </c>
      <c r="D48" s="76">
        <f>D47*0.6</f>
        <v>0</v>
      </c>
      <c r="F48" s="58" t="s">
        <v>102</v>
      </c>
      <c r="H48" s="59"/>
      <c r="I48" s="78" t="e">
        <f>SUM(I14:I42)</f>
        <v>#DIV/0!</v>
      </c>
      <c r="J48" s="60"/>
    </row>
    <row r="49" spans="1:10" ht="15.75" customHeight="1">
      <c r="A49" s="31" t="s">
        <v>84</v>
      </c>
      <c r="B49" s="13" t="s">
        <v>103</v>
      </c>
      <c r="C49" s="46" t="s">
        <v>104</v>
      </c>
      <c r="D49" s="74">
        <f>D46+D48</f>
        <v>0</v>
      </c>
      <c r="F49" s="61"/>
      <c r="G49" s="7"/>
    </row>
    <row r="50" spans="1:10">
      <c r="A50" s="1" t="s">
        <v>105</v>
      </c>
      <c r="E50" s="62"/>
      <c r="F50" s="62"/>
      <c r="G50" s="63" t="s">
        <v>90</v>
      </c>
      <c r="I50" s="67">
        <v>366.35</v>
      </c>
      <c r="J50" s="64"/>
    </row>
    <row r="51" spans="1:10">
      <c r="A51" s="1" t="s">
        <v>106</v>
      </c>
      <c r="G51" s="65"/>
      <c r="J51" s="64"/>
    </row>
    <row r="52" spans="1:10">
      <c r="A52" s="1" t="s">
        <v>107</v>
      </c>
      <c r="F52" s="62"/>
      <c r="G52" s="63" t="s">
        <v>90</v>
      </c>
      <c r="H52" s="66"/>
      <c r="I52" s="67" t="e">
        <f>I50*(1+H47/100)</f>
        <v>#DIV/0!</v>
      </c>
      <c r="J52" s="64"/>
    </row>
    <row r="53" spans="1:10">
      <c r="A53" s="62" t="s">
        <v>108</v>
      </c>
      <c r="B53" s="62"/>
      <c r="E53" s="62"/>
      <c r="F53" s="62"/>
      <c r="G53" s="63" t="s">
        <v>90</v>
      </c>
      <c r="I53" s="68" t="e">
        <f>(D49+D37)*I52</f>
        <v>#DIV/0!</v>
      </c>
      <c r="J53" s="64"/>
    </row>
    <row r="54" spans="1:10" ht="18" customHeight="1">
      <c r="B54" s="7" t="s">
        <v>109</v>
      </c>
    </row>
    <row r="55" spans="1:10">
      <c r="B55" s="59"/>
    </row>
    <row r="62" spans="1:10">
      <c r="A62" s="64"/>
    </row>
  </sheetData>
  <sheetProtection algorithmName="SHA-512" hashValue="Nnvo+vl9U4C0/RvVhnxGPjQciwH/ZmZWG/ggqVqXcvyciE/JfybIj1Z/c1JTGzs4T/JNVt74XWS9drzrtmpChw==" saltValue="r6ZkK3RGEQB/nYbnQ8P73Q==" spinCount="100000" sheet="1" objects="1" scenarios="1"/>
  <phoneticPr fontId="0" type="noConversion"/>
  <pageMargins left="0.78749999999999998" right="0.78749999999999998" top="0.39374999999999999" bottom="0.39374999999999999" header="0.51180555555555562" footer="0.51180555555555562"/>
  <pageSetup paperSize="9" scale="95" firstPageNumber="0" orientation="portrait" horizontalDpi="300" verticalDpi="30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Parametrica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Mirco Petricca</cp:lastModifiedBy>
  <cp:revision>1</cp:revision>
  <cp:lastPrinted>2018-11-30T08:23:16Z</cp:lastPrinted>
  <dcterms:created xsi:type="dcterms:W3CDTF">2001-01-22T15:24:56Z</dcterms:created>
  <dcterms:modified xsi:type="dcterms:W3CDTF">2023-05-10T06:28:41Z</dcterms:modified>
</cp:coreProperties>
</file>